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tzHowAarhus\Dropbox\Cras Melius\Excel\Skabeloner\"/>
    </mc:Choice>
  </mc:AlternateContent>
  <bookViews>
    <workbookView xWindow="0" yWindow="0" windowWidth="23040" windowHeight="9636" xr2:uid="{E2C12154-B64A-4986-B581-6F8E0C3EE105}"/>
  </bookViews>
  <sheets>
    <sheet name="Joboversigt" sheetId="1" r:id="rId1"/>
    <sheet name="Oversigt" sheetId="4" r:id="rId2"/>
    <sheet name="Hjælp" sheetId="6" r:id="rId3"/>
    <sheet name="Dropdown lister mm" sheetId="2" state="hidden" r:id="rId4"/>
  </sheets>
  <calcPr calcId="171027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L6" i="4" l="1"/>
  <c r="K5" i="4"/>
  <c r="L5" i="4"/>
  <c r="M5" i="4" l="1"/>
  <c r="K6" i="4"/>
  <c r="M6" i="4" s="1"/>
  <c r="M7" i="4" l="1"/>
</calcChain>
</file>

<file path=xl/sharedStrings.xml><?xml version="1.0" encoding="utf-8"?>
<sst xmlns="http://schemas.openxmlformats.org/spreadsheetml/2006/main" count="167" uniqueCount="105">
  <si>
    <t xml:space="preserve">Dato </t>
  </si>
  <si>
    <t>Band</t>
  </si>
  <si>
    <t>Kontaktperson</t>
  </si>
  <si>
    <t>Status</t>
  </si>
  <si>
    <t>Bryllup</t>
  </si>
  <si>
    <t>Trio</t>
  </si>
  <si>
    <t>Kunde</t>
  </si>
  <si>
    <t>Adresse</t>
  </si>
  <si>
    <t>Anne</t>
  </si>
  <si>
    <t>Km i alt</t>
  </si>
  <si>
    <t>Afventer svar</t>
  </si>
  <si>
    <t>Afvist</t>
  </si>
  <si>
    <t>Accepteret</t>
  </si>
  <si>
    <t>År</t>
  </si>
  <si>
    <t>Aften arrangement</t>
  </si>
  <si>
    <t>Sølvbryllup</t>
  </si>
  <si>
    <t>Duo</t>
  </si>
  <si>
    <t>Jens Hansen</t>
  </si>
  <si>
    <t>Jens</t>
  </si>
  <si>
    <t>E-mail</t>
  </si>
  <si>
    <t>Tlf</t>
  </si>
  <si>
    <t>jens@example.com</t>
  </si>
  <si>
    <t>DJ</t>
  </si>
  <si>
    <t>Peter</t>
  </si>
  <si>
    <t>Firmafest</t>
  </si>
  <si>
    <t>HåndværkerFirma ApS</t>
  </si>
  <si>
    <t>pj@example.com</t>
  </si>
  <si>
    <t>Personlig indtægt</t>
  </si>
  <si>
    <t>Gig spillet</t>
  </si>
  <si>
    <t>Gig Spillet</t>
  </si>
  <si>
    <t>Ja</t>
  </si>
  <si>
    <t>Nej</t>
  </si>
  <si>
    <t>40 års fødselsdag</t>
  </si>
  <si>
    <t>IT Firma 78</t>
  </si>
  <si>
    <t>IT Vænget 78, 2100 Kbh Ø</t>
  </si>
  <si>
    <t>John</t>
  </si>
  <si>
    <t>john@example.com</t>
  </si>
  <si>
    <t>Note</t>
  </si>
  <si>
    <t>sep</t>
  </si>
  <si>
    <t>Sendt tilbud på 7000 kr på email 11-05-17</t>
  </si>
  <si>
    <t>Rengade 7, 8000 Århus</t>
  </si>
  <si>
    <t>dec</t>
  </si>
  <si>
    <t>Hovedgade 1, 7100 Vejle</t>
  </si>
  <si>
    <t>Partyband</t>
  </si>
  <si>
    <t>Trine</t>
  </si>
  <si>
    <t>trine@example.com</t>
  </si>
  <si>
    <t>Trine og Poul Hansen</t>
  </si>
  <si>
    <t>anne@example.com</t>
  </si>
  <si>
    <t>Snakket i tlf og sendt tilbud 01-12-16</t>
  </si>
  <si>
    <t>Snakket i tlf og sendt tilbud 01-01-17</t>
  </si>
  <si>
    <t>Kontrakt</t>
  </si>
  <si>
    <t>Arrangement</t>
  </si>
  <si>
    <t>Brumlevej 99, 5500 Middelfart</t>
  </si>
  <si>
    <t>feb</t>
  </si>
  <si>
    <t>Total Indtægt</t>
  </si>
  <si>
    <t>Sum Personlig Indtægt</t>
  </si>
  <si>
    <t>Hovedgade 99, 2670 Greve</t>
  </si>
  <si>
    <t>Hans og Pia</t>
  </si>
  <si>
    <t>Hovedgade 2, 8000 Århus</t>
  </si>
  <si>
    <t>Pia</t>
  </si>
  <si>
    <t>pia@example.com</t>
  </si>
  <si>
    <t>Snakket i tlf. 10-02-18, sendt tilbud på email</t>
  </si>
  <si>
    <t>Modtaget betaling</t>
  </si>
  <si>
    <t>Modtaget Betaling</t>
  </si>
  <si>
    <t>Julefrokost</t>
  </si>
  <si>
    <t>Firma AAA</t>
  </si>
  <si>
    <t>Hovedgade 7, 7100 Vejle</t>
  </si>
  <si>
    <t>Ulla</t>
  </si>
  <si>
    <t>ulla@example.com</t>
  </si>
  <si>
    <t>Sendt tilbud på mail 01-11-17</t>
  </si>
  <si>
    <t>Hanne</t>
  </si>
  <si>
    <t>Hannes Vej 88, 9000 Kbh Ø</t>
  </si>
  <si>
    <t>hanne@example.com</t>
  </si>
  <si>
    <t>jun</t>
  </si>
  <si>
    <t>Sendt tilbud på 14000 kr på email 10-01-17</t>
  </si>
  <si>
    <t>Sendt tilbud på 6000 kr på email 15-11-17</t>
  </si>
  <si>
    <t>Antal km &gt; 20.000</t>
  </si>
  <si>
    <t>Sats</t>
  </si>
  <si>
    <t>Kørt totalt</t>
  </si>
  <si>
    <t>Antal km &lt; 20.000</t>
  </si>
  <si>
    <t>Km sats under 20000</t>
  </si>
  <si>
    <t>Km sats over 20000</t>
  </si>
  <si>
    <t>Kørsel</t>
  </si>
  <si>
    <t>Joboversigt</t>
  </si>
  <si>
    <t>Samlet pris</t>
  </si>
  <si>
    <t>Faktiske udgifter</t>
  </si>
  <si>
    <t>Row Labels</t>
  </si>
  <si>
    <t>Grand Total</t>
  </si>
  <si>
    <t>Years</t>
  </si>
  <si>
    <t>2017</t>
  </si>
  <si>
    <t>2018</t>
  </si>
  <si>
    <t>Udgifter</t>
  </si>
  <si>
    <t>Rengøringsfirma RenRenRen</t>
  </si>
  <si>
    <t>Afsendt</t>
  </si>
  <si>
    <t>Underskrevet af kunde</t>
  </si>
  <si>
    <t>Total</t>
  </si>
  <si>
    <t>Ingen kontrakt</t>
  </si>
  <si>
    <t>maj</t>
  </si>
  <si>
    <t>Line og Jonas</t>
  </si>
  <si>
    <t>Fantasivej 99, 2100 Kbh Ø</t>
  </si>
  <si>
    <t>Line</t>
  </si>
  <si>
    <t>line@example.com</t>
  </si>
  <si>
    <t>Snakket i tlf. 15-12-17. Sendt tilbud på sms</t>
  </si>
  <si>
    <t>Sendt sms med tilbud 10-12-17. Rykket på mail 18-12-17</t>
  </si>
  <si>
    <t>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</si>
</sst>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.&quot;_-;\-* #,##0\ &quot;kr.&quot;_-;_-* &quot;-&quot;\ &quot;kr.&quot;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\ &quot;kr.&quot;_-;\-* #,##0\ &quot;kr.&quot;_-;_-* &quot;-&quot;??\ &quot;kr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0" fontId="2" fillId="0" borderId="0" xfId="2" applyAlignment="1">
      <alignment wrapText="1"/>
    </xf>
    <xf numFmtId="0" fontId="0" fillId="0" borderId="0" xfId="0" applyNumberFormat="1" applyAlignment="1">
      <alignment wrapText="1"/>
    </xf>
    <xf numFmtId="0" fontId="0" fillId="0" borderId="0" xfId="0" pivotButton="1"/>
    <xf numFmtId="42" fontId="0" fillId="0" borderId="0" xfId="0" applyNumberFormat="1"/>
    <xf numFmtId="164" fontId="0" fillId="0" borderId="0" xfId="1" applyNumberFormat="1" applyFont="1" applyAlignment="1">
      <alignment horizontal="left" wrapText="1"/>
    </xf>
    <xf numFmtId="0" fontId="0" fillId="0" borderId="0" xfId="1" applyNumberFormat="1" applyFont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4" fillId="0" borderId="0" xfId="0" applyFont="1" applyFill="1" applyBorder="1"/>
    <xf numFmtId="0" fontId="0" fillId="0" borderId="0" xfId="0" applyNumberFormat="1"/>
    <xf numFmtId="14" fontId="0" fillId="0" borderId="0" xfId="0" applyNumberFormat="1"/>
    <xf numFmtId="0" fontId="5" fillId="3" borderId="1" xfId="0" applyFont="1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44" fontId="0" fillId="3" borderId="1" xfId="3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left"/>
    </xf>
    <xf numFmtId="164" fontId="4" fillId="3" borderId="1" xfId="1" applyNumberFormat="1" applyFont="1" applyFill="1" applyBorder="1" applyAlignment="1">
      <alignment horizontal="center"/>
    </xf>
    <xf numFmtId="0" fontId="6" fillId="0" borderId="0" xfId="2" applyFont="1" applyAlignment="1">
      <alignment wrapText="1"/>
    </xf>
    <xf numFmtId="14" fontId="0" fillId="0" borderId="0" xfId="0" applyNumberFormat="1" applyAlignment="1">
      <alignment horizontal="left" inden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36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.&quot;_-;\-* #,##0\ &quot;kr.&quot;_-;_-* &quot;-&quot;??\ &quot;kr.&quot;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.&quot;_-;\-* #,##0\ &quot;kr.&quot;_-;_-* &quot;-&quot;??\ &quot;kr.&quot;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_-* #,##0\ &quot;kr.&quot;_-;\-* #,##0\ &quot;kr.&quot;_-;_-* &quot;-&quot;??\ &quot;kr.&quot;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/>
        <vertAlign val="baseline"/>
        <sz val="11"/>
        <color theme="4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dd/mm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350520</xdr:colOff>
      <xdr:row>22</xdr:row>
      <xdr:rowOff>83820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B4BB866-BC01-4157-8B8A-B0ED3D6947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39" t="2777" r="18716" b="9193"/>
        <a:stretch/>
      </xdr:blipFill>
      <xdr:spPr>
        <a:xfrm>
          <a:off x="0" y="0"/>
          <a:ext cx="8884920" cy="41071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rentz How Aarhus" refreshedDate="43089.549031828705" createdVersion="6" refreshedVersion="6" minRefreshableVersion="3" recordCount="9" xr:uid="{AB0B579F-4177-4285-BDDE-B1DFB966FAFF}">
  <cacheSource type="worksheet">
    <worksheetSource name="GigOversigt"/>
  </cacheSource>
  <cacheFields count="18">
    <cacheField name="Dato " numFmtId="14">
      <sharedItems containsSemiMixedTypes="0" containsNonDate="0" containsDate="1" containsString="0" minDate="2017-02-03T00:00:00" maxDate="2018-06-11T00:00:00" count="9">
        <d v="2017-02-03T00:00:00"/>
        <d v="2017-04-12T00:00:00"/>
        <d v="2017-06-28T00:00:00"/>
        <d v="2017-09-14T00:00:00"/>
        <d v="2017-12-01T00:00:00"/>
        <d v="2017-12-10T00:00:00"/>
        <d v="2018-04-13T00:00:00"/>
        <d v="2018-05-15T00:00:00"/>
        <d v="2018-06-10T00:00:00"/>
      </sharedItems>
      <fieldGroup par="17" base="0">
        <rangePr autoStart="0" autoEnd="0" groupBy="months" startDate="2017-01-01T00:00:00" endDate="2050-12-31T00:00:00"/>
        <groupItems count="14">
          <s v="&lt;01-01-2017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31-12-2050"/>
        </groupItems>
      </fieldGroup>
    </cacheField>
    <cacheField name="Arrangement" numFmtId="0">
      <sharedItems/>
    </cacheField>
    <cacheField name="Band" numFmtId="0">
      <sharedItems count="4">
        <s v="Duo"/>
        <s v="Partyband"/>
        <s v="DJ"/>
        <s v="Trio"/>
      </sharedItems>
    </cacheField>
    <cacheField name="Kunde" numFmtId="0">
      <sharedItems/>
    </cacheField>
    <cacheField name="Adresse" numFmtId="0">
      <sharedItems/>
    </cacheField>
    <cacheField name="Kontaktperson" numFmtId="0">
      <sharedItems/>
    </cacheField>
    <cacheField name="E-mail" numFmtId="0">
      <sharedItems/>
    </cacheField>
    <cacheField name="Tlf" numFmtId="0">
      <sharedItems containsSemiMixedTypes="0" containsString="0" containsNumber="1" containsInteger="1" minValue="12345678" maxValue="12345678"/>
    </cacheField>
    <cacheField name="Note" numFmtId="0">
      <sharedItems/>
    </cacheField>
    <cacheField name="Samlet pris" numFmtId="164">
      <sharedItems containsSemiMixedTypes="0" containsString="0" containsNumber="1" containsInteger="1" minValue="4000" maxValue="14000"/>
    </cacheField>
    <cacheField name="Status" numFmtId="0">
      <sharedItems/>
    </cacheField>
    <cacheField name="Kontrakt" numFmtId="0">
      <sharedItems containsBlank="1"/>
    </cacheField>
    <cacheField name="Gig spillet" numFmtId="0">
      <sharedItems containsBlank="1" count="2">
        <s v="Ja"/>
        <m/>
      </sharedItems>
    </cacheField>
    <cacheField name="Modtaget betaling" numFmtId="164">
      <sharedItems containsBlank="1"/>
    </cacheField>
    <cacheField name="Personlig indtægt" numFmtId="164">
      <sharedItems containsString="0" containsBlank="1" containsNumber="1" containsInteger="1" minValue="2000" maxValue="7000"/>
    </cacheField>
    <cacheField name="Km i alt" numFmtId="0">
      <sharedItems containsString="0" containsBlank="1" containsNumber="1" containsInteger="1" minValue="15" maxValue="21000"/>
    </cacheField>
    <cacheField name="Faktiske udgifter" numFmtId="0">
      <sharedItems containsString="0" containsBlank="1" containsNumber="1" containsInteger="1" minValue="105" maxValue="400"/>
    </cacheField>
    <cacheField name="Years" numFmtId="0" databaseField="0">
      <fieldGroup base="0">
        <rangePr autoStart="0" autoEnd="0" groupBy="years" startDate="2017-01-01T00:00:00" endDate="2050-12-31T00:00:00"/>
        <groupItems count="36">
          <s v="&lt;01-01-2017"/>
          <s v="2017"/>
          <s v="2018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2030"/>
          <s v="2031"/>
          <s v="2032"/>
          <s v="2033"/>
          <s v="2034"/>
          <s v="2035"/>
          <s v="2036"/>
          <s v="2037"/>
          <s v="2038"/>
          <s v="2039"/>
          <s v="2040"/>
          <s v="2041"/>
          <s v="2042"/>
          <s v="2043"/>
          <s v="2044"/>
          <s v="2045"/>
          <s v="2046"/>
          <s v="2047"/>
          <s v="2048"/>
          <s v="2049"/>
          <s v="2050"/>
          <s v="&gt;31-12-2050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s v="Sølvbryllup"/>
    <x v="0"/>
    <s v="Jens Hansen"/>
    <s v="Brumlevej 99, 5500 Middelfart"/>
    <s v="Jens"/>
    <s v="jens@example.com"/>
    <n v="12345678"/>
    <s v="Snakket i tlf og sendt tilbud 01-12-16"/>
    <n v="4500"/>
    <s v="Accepteret"/>
    <s v="Underskrevet af kunde"/>
    <x v="0"/>
    <s v="Ja"/>
    <n v="2250"/>
    <n v="200"/>
    <n v="340"/>
  </r>
  <r>
    <x v="1"/>
    <s v="Sølvbryllup"/>
    <x v="1"/>
    <s v="Trine og Poul Hansen"/>
    <s v="Hovedgade 1, 7100 Vejle"/>
    <s v="Trine"/>
    <s v="trine@example.com"/>
    <n v="12345678"/>
    <s v="Snakket i tlf og sendt tilbud 01-01-17"/>
    <n v="11000"/>
    <s v="Afvist"/>
    <m/>
    <x v="1"/>
    <m/>
    <m/>
    <m/>
    <m/>
  </r>
  <r>
    <x v="2"/>
    <s v="40 års fødselsdag"/>
    <x v="1"/>
    <s v="Hanne"/>
    <s v="Hannes Vej 88, 9000 Kbh Ø"/>
    <s v="Hanne"/>
    <s v="hanne@example.com"/>
    <n v="12345678"/>
    <s v="Sendt tilbud på 14000 kr på email 10-01-17"/>
    <n v="14000"/>
    <s v="Accepteret"/>
    <s v="Underskrevet af kunde"/>
    <x v="0"/>
    <s v="Ja"/>
    <n v="3500"/>
    <n v="500"/>
    <n v="105"/>
  </r>
  <r>
    <x v="3"/>
    <s v="Firmafest"/>
    <x v="2"/>
    <s v="IT Firma 78"/>
    <s v="IT Vænget 78, 2100 Kbh Ø"/>
    <s v="John"/>
    <s v="john@example.com"/>
    <n v="12345678"/>
    <s v="Sendt tilbud på 7000 kr på email 11-05-17"/>
    <n v="7000"/>
    <s v="Accepteret"/>
    <s v="Afsendt"/>
    <x v="0"/>
    <s v="Ja"/>
    <n v="7000"/>
    <n v="15"/>
    <n v="105"/>
  </r>
  <r>
    <x v="4"/>
    <s v="Aften arrangement"/>
    <x v="3"/>
    <s v="Rengøringsfirma RenRenRen"/>
    <s v="Rengade 7, 8000 Århus"/>
    <s v="Anne"/>
    <s v="anne@example.com"/>
    <n v="12345678"/>
    <s v="Sendt tilbud på 6000 kr på email 15-11-17"/>
    <n v="6000"/>
    <s v="Accepteret"/>
    <s v="Ingen kontrakt"/>
    <x v="0"/>
    <s v="Ja"/>
    <n v="2000"/>
    <n v="470"/>
    <n v="360"/>
  </r>
  <r>
    <x v="5"/>
    <s v="Julefrokost"/>
    <x v="0"/>
    <s v="Firma AAA"/>
    <s v="Hovedgade 7, 7100 Vejle"/>
    <s v="Ulla"/>
    <s v="ulla@example.com"/>
    <n v="12345678"/>
    <s v="Sendt tilbud på mail 01-11-17"/>
    <n v="6000"/>
    <s v="Accepteret"/>
    <s v="Underskrevet af kunde"/>
    <x v="0"/>
    <s v="Nej"/>
    <m/>
    <n v="21000"/>
    <n v="400"/>
  </r>
  <r>
    <x v="6"/>
    <s v="Firmafest"/>
    <x v="2"/>
    <s v="HåndværkerFirma ApS"/>
    <s v="Hovedgade 99, 2670 Greve"/>
    <s v="Peter"/>
    <s v="pj@example.com"/>
    <n v="12345678"/>
    <s v="Sendt sms med tilbud 10-12-17. Rykket på mail 18-12-17"/>
    <n v="4000"/>
    <s v="Afventer svar"/>
    <m/>
    <x v="1"/>
    <m/>
    <m/>
    <m/>
    <m/>
  </r>
  <r>
    <x v="7"/>
    <s v="Bryllup"/>
    <x v="1"/>
    <s v="Hans og Pia"/>
    <s v="Hovedgade 2, 8000 Århus"/>
    <s v="Pia"/>
    <s v="pia@example.com"/>
    <n v="12345678"/>
    <s v="Snakket i tlf. 10-02-18, sendt tilbud på email"/>
    <n v="8500"/>
    <s v="Afventer svar"/>
    <m/>
    <x v="1"/>
    <m/>
    <m/>
    <m/>
    <m/>
  </r>
  <r>
    <x v="8"/>
    <s v="Sølvbryllup"/>
    <x v="2"/>
    <s v="Line og Jonas"/>
    <s v="Fantasivej 99, 2100 Kbh Ø"/>
    <s v="Line"/>
    <s v="line@example.com"/>
    <n v="12345678"/>
    <s v="Snakket i tlf. 15-12-17. Sendt tilbud på sms"/>
    <n v="5000"/>
    <s v="Accepteret"/>
    <s v="Underskrevet af kunde"/>
    <x v="0"/>
    <s v="Ja"/>
    <n v="5000"/>
    <n v="2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ACCA4D-B452-4808-A1B8-31849B1768FC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2:Q13" firstHeaderRow="1" firstDataRow="1" firstDataCol="1"/>
  <pivotFields count="18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2">
    <field x="17"/>
    <field x="0"/>
  </rowFields>
  <rowItems count="11">
    <i>
      <x v="1"/>
    </i>
    <i r="1">
      <x v="2"/>
    </i>
    <i r="1">
      <x v="4"/>
    </i>
    <i r="1">
      <x v="6"/>
    </i>
    <i r="1">
      <x v="9"/>
    </i>
    <i r="1">
      <x v="12"/>
    </i>
    <i>
      <x v="2"/>
    </i>
    <i r="1">
      <x v="4"/>
    </i>
    <i r="1">
      <x v="5"/>
    </i>
    <i r="1">
      <x v="6"/>
    </i>
    <i t="grand">
      <x/>
    </i>
  </rowItems>
  <colItems count="1">
    <i/>
  </colItems>
  <dataFields count="1">
    <dataField name="Udgifter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A5D106-84CC-4C9B-948C-58EE6048DF5E}" name="PivotTable1" cacheId="0" applyNumberFormats="0" applyBorderFormats="0" applyFontFormats="0" applyPatternFormats="0" applyAlignmentFormats="0" applyWidthHeightFormats="1" dataCaption="Values" grandTotalCaption="Total Indtægt" updatedVersion="6" minRefreshableVersion="3" useAutoFormatting="1" itemPrintTitles="1" createdVersion="6" indent="0" compact="0" compactData="0" multipleFieldFilters="0" chartFormat="2" rowHeaderCaption="Dato">
  <location ref="A4:G11" firstHeaderRow="1" firstDataRow="2" firstDataCol="2" rowPageCount="1" colPageCount="1"/>
  <pivotFields count="18">
    <pivotField axis="axisRow" compact="0" numFmtId="14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ubtotalTop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 defaultSubtotal="0">
      <items count="2">
        <item x="0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7"/>
    <field x="0"/>
  </rowFields>
  <rowItems count="6">
    <i>
      <x v="1"/>
      <x v="2"/>
    </i>
    <i r="1">
      <x v="6"/>
    </i>
    <i r="1">
      <x v="9"/>
    </i>
    <i r="1">
      <x v="12"/>
    </i>
    <i>
      <x v="2"/>
      <x v="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2" hier="-1"/>
  </pageFields>
  <dataFields count="1">
    <dataField name="Sum Personlig Indtægt" fld="14" baseField="15" baseItem="0" numFmtId="4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66020-C2FD-48D1-8D92-8B174B94C4DD}" name="GigOversigt" displayName="GigOversigt" ref="A2:Q11" totalsRowShown="0" headerRowDxfId="18" dataDxfId="17">
  <autoFilter ref="A2:Q11" xr:uid="{15E09CE2-B4F4-450A-BCC3-6E0207495404}"/>
  <sortState ref="A3:Q11">
    <sortCondition ref="A2:A11"/>
  </sortState>
  <tableColumns count="17">
    <tableColumn id="1" xr3:uid="{3503B43E-96D0-4C66-9BBC-C0C2EDF4AF7B}" name="Dato " dataDxfId="16"/>
    <tableColumn id="2" xr3:uid="{C953F9A7-B1DB-43FA-BF02-FF7AF2C3D560}" name="Arrangement" dataDxfId="15"/>
    <tableColumn id="3" xr3:uid="{1910E7C2-F9A2-4268-9315-B938EAF8DCDA}" name="Band" dataDxfId="14"/>
    <tableColumn id="4" xr3:uid="{9E56D345-E9AB-4F62-88C7-CEEE17F7513C}" name="Kunde" dataDxfId="13"/>
    <tableColumn id="5" xr3:uid="{695CD508-28D0-466F-9624-FAAD6995F1DA}" name="Adresse" dataDxfId="12"/>
    <tableColumn id="6" xr3:uid="{2A62B7B9-2E83-4972-B00D-AE5144DAE7C4}" name="Kontaktperson" dataDxfId="11"/>
    <tableColumn id="12" xr3:uid="{EB911785-6693-48BC-9630-56401E47585D}" name="E-mail" dataDxfId="10"/>
    <tableColumn id="13" xr3:uid="{B34CFE6F-93E2-4F4F-9462-E05672075B15}" name="Tlf" dataDxfId="9"/>
    <tableColumn id="7" xr3:uid="{3FBBBA58-5501-4994-82AE-2A2F472879AA}" name="Note" dataDxfId="8"/>
    <tableColumn id="9" xr3:uid="{663F4131-AD8E-4D67-80A2-9370B920C352}" name="Samlet pris" dataDxfId="7" dataCellStyle="Currency"/>
    <tableColumn id="8" xr3:uid="{2CA31D1A-3FCB-4188-9BA7-03E61003996F}" name="Status" dataDxfId="6"/>
    <tableColumn id="16" xr3:uid="{A3CD483A-E216-40A8-A5FA-D85FAF17D0CE}" name="Kontrakt" dataDxfId="5"/>
    <tableColumn id="18" xr3:uid="{05B046BA-D1A8-424D-9A22-5C7CC63F97A1}" name="Gig spillet" dataDxfId="4" dataCellStyle="Currency"/>
    <tableColumn id="17" xr3:uid="{5374EB6F-75D9-4252-A0FD-AB07A7705B4B}" name="Modtaget betaling" dataDxfId="3" dataCellStyle="Currency"/>
    <tableColumn id="14" xr3:uid="{BF79ED80-A7BB-46FA-9D9C-FE517BAF5FA7}" name="Personlig indtægt" dataDxfId="2" dataCellStyle="Currency"/>
    <tableColumn id="10" xr3:uid="{36E79715-23B7-44FE-9BEB-B0D48F4601F0}" name="Km i alt" dataDxfId="1"/>
    <tableColumn id="15" xr3:uid="{DE839065-9BD7-40A8-8D38-84CF56A55EBF}" name="Faktiske udgifter" data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455B98A-6FB1-4482-B9FC-E72D89982FC7}" name="Status" displayName="Status" ref="A2:A5" totalsRowShown="0">
  <autoFilter ref="A2:A5" xr:uid="{857917F9-C594-4246-BEFD-066BD95F7F5B}"/>
  <tableColumns count="1">
    <tableColumn id="1" xr3:uid="{EA54E2AA-6CF9-420C-BD9E-320F780C74B4}" name="Statu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8EBC700-4630-4274-9648-4412EC8B42EF}" name="GigSpillet" displayName="GigSpillet" ref="C2:C4" totalsRowShown="0">
  <autoFilter ref="C2:C4" xr:uid="{E470DAC8-04D2-4B3D-BEAE-9448B434AAA5}"/>
  <tableColumns count="1">
    <tableColumn id="1" xr3:uid="{98615BF1-D9A2-4A6F-885E-578883B16F09}" name="Gig Spille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D3642-D8DA-4CF9-83D8-1EAFB7A5640B}" name="KmSats" displayName="KmSats" ref="G2:I6" totalsRowShown="0">
  <autoFilter ref="G2:I6" xr:uid="{35D116BA-6CAE-40AC-B315-033BC68BF0DB}"/>
  <tableColumns count="3">
    <tableColumn id="1" xr3:uid="{E5578ADF-779E-4E0B-8526-D74CFCCD2249}" name="År"/>
    <tableColumn id="2" xr3:uid="{B5BF0BAB-7102-469D-9521-7985F9CFE29B}" name="Km sats under 20000"/>
    <tableColumn id="3" xr3:uid="{29BF5673-1AE1-4854-8107-5318DC2DE10B}" name="Km sats over 2000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CCB8562-25DA-4CD8-A2C1-895849A89632}" name="ModtagetBetaling" displayName="ModtagetBetaling" ref="K2:K4" totalsRowShown="0">
  <autoFilter ref="K2:K4" xr:uid="{7F190A0B-5751-482D-A345-2A56DC948FAC}"/>
  <tableColumns count="1">
    <tableColumn id="1" xr3:uid="{2788CA4E-21A9-4800-8A9F-B878461C4169}" name="Modtaget Betalin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F421521-77AD-4A34-9C07-841C619451DF}" name="Table10" displayName="Table10" ref="E2:E5" totalsRowShown="0">
  <autoFilter ref="E2:E5" xr:uid="{29A65B99-4A96-46A1-BD0A-AF74F12746FB}"/>
  <tableColumns count="1">
    <tableColumn id="1" xr3:uid="{DB91C5DC-22FD-4ACE-A024-9CDA8CDFC7AE}" name="Kontrak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nne@example.com" TargetMode="External"/><Relationship Id="rId3" Type="http://schemas.openxmlformats.org/officeDocument/2006/relationships/hyperlink" Target="mailto:pj@example.com" TargetMode="External"/><Relationship Id="rId7" Type="http://schemas.openxmlformats.org/officeDocument/2006/relationships/hyperlink" Target="mailto:ulla@example.com" TargetMode="External"/><Relationship Id="rId2" Type="http://schemas.openxmlformats.org/officeDocument/2006/relationships/hyperlink" Target="mailto:trine@example.com" TargetMode="External"/><Relationship Id="rId1" Type="http://schemas.openxmlformats.org/officeDocument/2006/relationships/hyperlink" Target="mailto:john@example.com" TargetMode="External"/><Relationship Id="rId6" Type="http://schemas.openxmlformats.org/officeDocument/2006/relationships/hyperlink" Target="mailto:pia@example.com" TargetMode="External"/><Relationship Id="rId11" Type="http://schemas.openxmlformats.org/officeDocument/2006/relationships/table" Target="../tables/table1.xml"/><Relationship Id="rId5" Type="http://schemas.openxmlformats.org/officeDocument/2006/relationships/hyperlink" Target="mailto:jens@exampl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anne@example.com" TargetMode="External"/><Relationship Id="rId9" Type="http://schemas.openxmlformats.org/officeDocument/2006/relationships/hyperlink" Target="mailto:line@exampl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5814-1A8D-46F8-8C3F-28B693ED2BC7}">
  <dimension ref="A1:Q11"/>
  <sheetViews>
    <sheetView showGridLines="0" tabSelected="1" zoomScale="80" zoomScaleNormal="80" workbookViewId="0">
      <selection activeCell="L4" sqref="L4"/>
    </sheetView>
  </sheetViews>
  <sheetFormatPr defaultRowHeight="14.4" x14ac:dyDescent="0.3"/>
  <cols>
    <col min="1" max="1" width="17.6640625" customWidth="1"/>
    <col min="2" max="2" width="17.6640625" bestFit="1" customWidth="1"/>
    <col min="3" max="3" width="11" customWidth="1"/>
    <col min="4" max="4" width="18.33203125" customWidth="1"/>
    <col min="5" max="5" width="15.33203125" customWidth="1"/>
    <col min="6" max="6" width="16.44140625" bestFit="1" customWidth="1"/>
    <col min="7" max="7" width="19.77734375" customWidth="1"/>
    <col min="8" max="8" width="11.109375" customWidth="1"/>
    <col min="9" max="9" width="20.5546875" customWidth="1"/>
    <col min="10" max="10" width="13.77734375" bestFit="1" customWidth="1"/>
    <col min="11" max="11" width="13.33203125" customWidth="1"/>
    <col min="12" max="12" width="17.6640625" customWidth="1"/>
    <col min="14" max="14" width="12.44140625" bestFit="1" customWidth="1"/>
    <col min="15" max="15" width="13.5546875" customWidth="1"/>
    <col min="16" max="16" width="12.21875" bestFit="1" customWidth="1"/>
    <col min="17" max="17" width="18.33203125" bestFit="1" customWidth="1"/>
  </cols>
  <sheetData>
    <row r="1" spans="1:17" ht="23.4" x14ac:dyDescent="0.45">
      <c r="A1" s="10" t="s">
        <v>83</v>
      </c>
    </row>
    <row r="2" spans="1:17" s="2" customFormat="1" ht="28.8" x14ac:dyDescent="0.3">
      <c r="A2" s="2" t="s">
        <v>0</v>
      </c>
      <c r="B2" s="2" t="s">
        <v>51</v>
      </c>
      <c r="C2" s="2" t="s">
        <v>1</v>
      </c>
      <c r="D2" s="2" t="s">
        <v>6</v>
      </c>
      <c r="E2" s="2" t="s">
        <v>7</v>
      </c>
      <c r="F2" s="2" t="s">
        <v>2</v>
      </c>
      <c r="G2" s="2" t="s">
        <v>19</v>
      </c>
      <c r="H2" s="2" t="s">
        <v>20</v>
      </c>
      <c r="I2" s="2" t="s">
        <v>37</v>
      </c>
      <c r="J2" s="3" t="s">
        <v>84</v>
      </c>
      <c r="K2" s="2" t="s">
        <v>3</v>
      </c>
      <c r="L2" s="2" t="s">
        <v>50</v>
      </c>
      <c r="M2" s="2" t="s">
        <v>28</v>
      </c>
      <c r="N2" s="3" t="s">
        <v>62</v>
      </c>
      <c r="O2" s="8" t="s">
        <v>27</v>
      </c>
      <c r="P2" s="2" t="s">
        <v>9</v>
      </c>
      <c r="Q2" s="2" t="s">
        <v>85</v>
      </c>
    </row>
    <row r="3" spans="1:17" ht="28.8" x14ac:dyDescent="0.3">
      <c r="A3" s="1">
        <v>42769</v>
      </c>
      <c r="B3" s="2" t="s">
        <v>15</v>
      </c>
      <c r="C3" s="2" t="s">
        <v>16</v>
      </c>
      <c r="D3" s="2" t="s">
        <v>17</v>
      </c>
      <c r="E3" s="2" t="s">
        <v>52</v>
      </c>
      <c r="F3" s="2" t="s">
        <v>18</v>
      </c>
      <c r="G3" s="28" t="s">
        <v>21</v>
      </c>
      <c r="H3" s="2">
        <v>12345678</v>
      </c>
      <c r="I3" s="2" t="s">
        <v>48</v>
      </c>
      <c r="J3" s="3">
        <v>4500</v>
      </c>
      <c r="K3" s="2" t="s">
        <v>12</v>
      </c>
      <c r="L3" s="2" t="s">
        <v>94</v>
      </c>
      <c r="M3" s="5" t="s">
        <v>30</v>
      </c>
      <c r="N3" s="3" t="s">
        <v>30</v>
      </c>
      <c r="O3" s="3">
        <v>2250</v>
      </c>
      <c r="P3" s="2">
        <v>200</v>
      </c>
      <c r="Q3" s="2">
        <v>340</v>
      </c>
    </row>
    <row r="4" spans="1:17" ht="28.8" x14ac:dyDescent="0.3">
      <c r="A4" s="1">
        <v>42837</v>
      </c>
      <c r="B4" s="2" t="s">
        <v>15</v>
      </c>
      <c r="C4" s="2" t="s">
        <v>43</v>
      </c>
      <c r="D4" s="2" t="s">
        <v>46</v>
      </c>
      <c r="E4" s="2" t="s">
        <v>42</v>
      </c>
      <c r="F4" s="2" t="s">
        <v>44</v>
      </c>
      <c r="G4" s="28" t="s">
        <v>45</v>
      </c>
      <c r="H4" s="2">
        <v>12345678</v>
      </c>
      <c r="I4" s="2" t="s">
        <v>49</v>
      </c>
      <c r="J4" s="3">
        <v>11000</v>
      </c>
      <c r="K4" s="2" t="s">
        <v>11</v>
      </c>
      <c r="L4" s="2"/>
      <c r="M4" s="2"/>
      <c r="N4" s="3"/>
      <c r="O4" s="3"/>
      <c r="P4" s="2"/>
      <c r="Q4" s="2"/>
    </row>
    <row r="5" spans="1:17" ht="28.8" x14ac:dyDescent="0.3">
      <c r="A5" s="1">
        <v>42914</v>
      </c>
      <c r="B5" s="2" t="s">
        <v>32</v>
      </c>
      <c r="C5" s="2" t="s">
        <v>43</v>
      </c>
      <c r="D5" s="2" t="s">
        <v>70</v>
      </c>
      <c r="E5" s="2" t="s">
        <v>71</v>
      </c>
      <c r="F5" s="2" t="s">
        <v>70</v>
      </c>
      <c r="G5" s="28" t="s">
        <v>72</v>
      </c>
      <c r="H5" s="2">
        <v>12345678</v>
      </c>
      <c r="I5" s="2" t="s">
        <v>74</v>
      </c>
      <c r="J5" s="3">
        <v>14000</v>
      </c>
      <c r="K5" s="2" t="s">
        <v>12</v>
      </c>
      <c r="L5" s="2" t="s">
        <v>94</v>
      </c>
      <c r="M5" s="9" t="s">
        <v>30</v>
      </c>
      <c r="N5" s="3" t="s">
        <v>30</v>
      </c>
      <c r="O5" s="3">
        <v>3500</v>
      </c>
      <c r="P5" s="2">
        <v>500</v>
      </c>
      <c r="Q5" s="2">
        <v>105</v>
      </c>
    </row>
    <row r="6" spans="1:17" ht="28.8" x14ac:dyDescent="0.3">
      <c r="A6" s="1">
        <v>42992</v>
      </c>
      <c r="B6" s="2" t="s">
        <v>24</v>
      </c>
      <c r="C6" s="2" t="s">
        <v>22</v>
      </c>
      <c r="D6" s="2" t="s">
        <v>33</v>
      </c>
      <c r="E6" s="2" t="s">
        <v>34</v>
      </c>
      <c r="F6" s="2" t="s">
        <v>35</v>
      </c>
      <c r="G6" s="28" t="s">
        <v>36</v>
      </c>
      <c r="H6" s="2">
        <v>12345678</v>
      </c>
      <c r="I6" s="2" t="s">
        <v>39</v>
      </c>
      <c r="J6" s="3">
        <v>7000</v>
      </c>
      <c r="K6" s="2" t="s">
        <v>12</v>
      </c>
      <c r="L6" s="2" t="s">
        <v>93</v>
      </c>
      <c r="M6" s="2" t="s">
        <v>30</v>
      </c>
      <c r="N6" s="3" t="s">
        <v>30</v>
      </c>
      <c r="O6" s="3">
        <v>7000</v>
      </c>
      <c r="P6" s="2">
        <v>15</v>
      </c>
      <c r="Q6" s="2">
        <v>105</v>
      </c>
    </row>
    <row r="7" spans="1:17" ht="28.8" x14ac:dyDescent="0.3">
      <c r="A7" s="1">
        <v>43070</v>
      </c>
      <c r="B7" s="2" t="s">
        <v>14</v>
      </c>
      <c r="C7" s="2" t="s">
        <v>5</v>
      </c>
      <c r="D7" s="2" t="s">
        <v>92</v>
      </c>
      <c r="E7" s="2" t="s">
        <v>40</v>
      </c>
      <c r="F7" s="2" t="s">
        <v>8</v>
      </c>
      <c r="G7" s="28" t="s">
        <v>47</v>
      </c>
      <c r="H7" s="2">
        <v>12345678</v>
      </c>
      <c r="I7" s="2" t="s">
        <v>75</v>
      </c>
      <c r="J7" s="3">
        <v>6000</v>
      </c>
      <c r="K7" s="2" t="s">
        <v>12</v>
      </c>
      <c r="L7" s="2" t="s">
        <v>96</v>
      </c>
      <c r="M7" s="5" t="s">
        <v>30</v>
      </c>
      <c r="N7" s="3" t="s">
        <v>30</v>
      </c>
      <c r="O7" s="3">
        <v>2000</v>
      </c>
      <c r="P7" s="2">
        <v>470</v>
      </c>
      <c r="Q7" s="2">
        <v>360</v>
      </c>
    </row>
    <row r="8" spans="1:17" ht="28.8" x14ac:dyDescent="0.3">
      <c r="A8" s="1">
        <v>43079</v>
      </c>
      <c r="B8" s="2" t="s">
        <v>64</v>
      </c>
      <c r="C8" s="2" t="s">
        <v>16</v>
      </c>
      <c r="D8" s="2" t="s">
        <v>65</v>
      </c>
      <c r="E8" s="2" t="s">
        <v>66</v>
      </c>
      <c r="F8" s="2" t="s">
        <v>67</v>
      </c>
      <c r="G8" s="28" t="s">
        <v>68</v>
      </c>
      <c r="H8" s="2">
        <v>12345678</v>
      </c>
      <c r="I8" s="2" t="s">
        <v>69</v>
      </c>
      <c r="J8" s="3">
        <v>6000</v>
      </c>
      <c r="K8" s="2" t="s">
        <v>12</v>
      </c>
      <c r="L8" s="2" t="s">
        <v>94</v>
      </c>
      <c r="M8" s="5" t="s">
        <v>30</v>
      </c>
      <c r="N8" s="3" t="s">
        <v>31</v>
      </c>
      <c r="O8" s="3"/>
      <c r="P8" s="2">
        <v>150</v>
      </c>
      <c r="Q8" s="2">
        <v>400</v>
      </c>
    </row>
    <row r="9" spans="1:17" ht="43.2" x14ac:dyDescent="0.3">
      <c r="A9" s="1">
        <v>43203</v>
      </c>
      <c r="B9" s="2" t="s">
        <v>24</v>
      </c>
      <c r="C9" s="2" t="s">
        <v>22</v>
      </c>
      <c r="D9" s="2" t="s">
        <v>25</v>
      </c>
      <c r="E9" s="2" t="s">
        <v>56</v>
      </c>
      <c r="F9" s="2" t="s">
        <v>23</v>
      </c>
      <c r="G9" s="28" t="s">
        <v>26</v>
      </c>
      <c r="H9" s="2">
        <v>12345678</v>
      </c>
      <c r="I9" s="2" t="s">
        <v>103</v>
      </c>
      <c r="J9" s="3">
        <v>4000</v>
      </c>
      <c r="K9" s="2" t="s">
        <v>10</v>
      </c>
      <c r="L9" s="2"/>
      <c r="M9" s="2"/>
      <c r="N9" s="3"/>
      <c r="O9" s="3"/>
      <c r="P9" s="2"/>
      <c r="Q9" s="2"/>
    </row>
    <row r="10" spans="1:17" ht="28.8" x14ac:dyDescent="0.3">
      <c r="A10" s="1">
        <v>43235</v>
      </c>
      <c r="B10" s="2" t="s">
        <v>4</v>
      </c>
      <c r="C10" s="2" t="s">
        <v>43</v>
      </c>
      <c r="D10" s="2" t="s">
        <v>57</v>
      </c>
      <c r="E10" s="2" t="s">
        <v>58</v>
      </c>
      <c r="F10" s="2" t="s">
        <v>59</v>
      </c>
      <c r="G10" s="28" t="s">
        <v>60</v>
      </c>
      <c r="H10" s="2">
        <v>12345678</v>
      </c>
      <c r="I10" s="2" t="s">
        <v>61</v>
      </c>
      <c r="J10" s="3">
        <v>8500</v>
      </c>
      <c r="K10" s="2" t="s">
        <v>10</v>
      </c>
      <c r="L10" s="2"/>
      <c r="M10" s="5"/>
      <c r="N10" s="3"/>
      <c r="O10" s="3"/>
      <c r="P10" s="2"/>
      <c r="Q10" s="2"/>
    </row>
    <row r="11" spans="1:17" ht="28.8" x14ac:dyDescent="0.3">
      <c r="A11" s="1">
        <v>43261</v>
      </c>
      <c r="B11" s="2" t="s">
        <v>15</v>
      </c>
      <c r="C11" s="2" t="s">
        <v>22</v>
      </c>
      <c r="D11" s="2" t="s">
        <v>98</v>
      </c>
      <c r="E11" s="2" t="s">
        <v>99</v>
      </c>
      <c r="F11" s="2" t="s">
        <v>100</v>
      </c>
      <c r="G11" s="4" t="s">
        <v>101</v>
      </c>
      <c r="H11" s="2">
        <v>12345678</v>
      </c>
      <c r="I11" s="2" t="s">
        <v>102</v>
      </c>
      <c r="J11" s="3">
        <v>5000</v>
      </c>
      <c r="K11" s="2" t="s">
        <v>12</v>
      </c>
      <c r="L11" s="2" t="s">
        <v>94</v>
      </c>
      <c r="M11" s="9" t="s">
        <v>30</v>
      </c>
      <c r="N11" s="3" t="s">
        <v>30</v>
      </c>
      <c r="O11" s="3">
        <v>5000</v>
      </c>
      <c r="P11" s="2">
        <v>20</v>
      </c>
      <c r="Q11" s="2"/>
    </row>
  </sheetData>
  <conditionalFormatting sqref="K1:L5 K9:L9 K11:L1048576">
    <cfRule type="containsText" dxfId="35" priority="17" operator="containsText" text="Afvist">
      <formula>NOT(ISERROR(SEARCH("Afvist",K1)))</formula>
    </cfRule>
    <cfRule type="containsText" dxfId="34" priority="18" operator="containsText" text="Afventer">
      <formula>NOT(ISERROR(SEARCH("Afventer",K1)))</formula>
    </cfRule>
    <cfRule type="containsText" dxfId="33" priority="19" operator="containsText" text="Accepteret">
      <formula>NOT(ISERROR(SEARCH("Accepteret",K1)))</formula>
    </cfRule>
  </conditionalFormatting>
  <conditionalFormatting sqref="K6:L8">
    <cfRule type="containsText" dxfId="32" priority="14" operator="containsText" text="Afvist">
      <formula>NOT(ISERROR(SEARCH("Afvist",K6)))</formula>
    </cfRule>
    <cfRule type="containsText" dxfId="31" priority="15" operator="containsText" text="Afventer">
      <formula>NOT(ISERROR(SEARCH("Afventer",K6)))</formula>
    </cfRule>
    <cfRule type="containsText" dxfId="30" priority="16" operator="containsText" text="Accepteret">
      <formula>NOT(ISERROR(SEARCH("Accepteret",K6)))</formula>
    </cfRule>
  </conditionalFormatting>
  <conditionalFormatting sqref="L1:L9 L11:L1048576">
    <cfRule type="containsText" dxfId="29" priority="13" operator="containsText" text="Underskrevet">
      <formula>NOT(ISERROR(SEARCH("Underskrevet",L1)))</formula>
    </cfRule>
  </conditionalFormatting>
  <conditionalFormatting sqref="N2:N1048576 M1">
    <cfRule type="containsText" dxfId="28" priority="12" operator="containsText" text="Nej">
      <formula>NOT(ISERROR(SEARCH("Nej",M1)))</formula>
    </cfRule>
  </conditionalFormatting>
  <conditionalFormatting sqref="K10:L10">
    <cfRule type="containsText" dxfId="27" priority="8" operator="containsText" text="Afvist">
      <formula>NOT(ISERROR(SEARCH("Afvist",K10)))</formula>
    </cfRule>
    <cfRule type="containsText" dxfId="26" priority="9" operator="containsText" text="Afventer">
      <formula>NOT(ISERROR(SEARCH("Afventer",K10)))</formula>
    </cfRule>
    <cfRule type="containsText" dxfId="25" priority="10" operator="containsText" text="Accepteret">
      <formula>NOT(ISERROR(SEARCH("Accepteret",K10)))</formula>
    </cfRule>
  </conditionalFormatting>
  <conditionalFormatting sqref="L10">
    <cfRule type="containsText" dxfId="24" priority="7" operator="containsText" text="Underskrevet">
      <formula>NOT(ISERROR(SEARCH("Underskrevet",L10)))</formula>
    </cfRule>
  </conditionalFormatting>
  <conditionalFormatting sqref="N10">
    <cfRule type="containsText" dxfId="23" priority="5" operator="containsText" text="Ja">
      <formula>NOT(ISERROR(SEARCH("Ja",N10)))</formula>
    </cfRule>
    <cfRule type="containsText" dxfId="22" priority="6" operator="containsText" text="Nej">
      <formula>NOT(ISERROR(SEARCH("Nej",N10)))</formula>
    </cfRule>
  </conditionalFormatting>
  <conditionalFormatting sqref="L1:L1048576">
    <cfRule type="containsText" dxfId="21" priority="3" operator="containsText" text="Afsendt">
      <formula>NOT(ISERROR(SEARCH("Afsendt",L1)))</formula>
    </cfRule>
  </conditionalFormatting>
  <conditionalFormatting sqref="M1:M1048576">
    <cfRule type="containsText" dxfId="20" priority="2" operator="containsText" text="Ja">
      <formula>NOT(ISERROR(SEARCH("Ja",M1)))</formula>
    </cfRule>
  </conditionalFormatting>
  <conditionalFormatting sqref="N1:N1048576">
    <cfRule type="containsText" dxfId="19" priority="1" operator="containsText" text="Ja">
      <formula>NOT(ISERROR(SEARCH("Ja",N1)))</formula>
    </cfRule>
  </conditionalFormatting>
  <hyperlinks>
    <hyperlink ref="G6" r:id="rId1" xr:uid="{2742309C-3DEC-445C-A15C-E2C529374058}"/>
    <hyperlink ref="G4" r:id="rId2" xr:uid="{632EB7FB-0BF4-46CF-8A5E-8ECD6876F9F0}"/>
    <hyperlink ref="G9" r:id="rId3" xr:uid="{91D661F3-1782-4345-BF19-D62AACE49E4C}"/>
    <hyperlink ref="G7" r:id="rId4" xr:uid="{B126B7E3-FB90-45E0-9FE2-344178C9E073}"/>
    <hyperlink ref="G3" r:id="rId5" xr:uid="{9B6CE774-2D39-4401-8351-212A6E20EA4E}"/>
    <hyperlink ref="G10" r:id="rId6" xr:uid="{AD357D8C-78BD-4DCE-9747-F140D5836971}"/>
    <hyperlink ref="G8" r:id="rId7" xr:uid="{452E61DA-5093-43B2-8C47-525144C7DDA5}"/>
    <hyperlink ref="G5" r:id="rId8" xr:uid="{68B886AE-1B7F-41DF-958A-E50DA112480B}"/>
    <hyperlink ref="G11" r:id="rId9" xr:uid="{0502973A-0358-448E-A6EF-2423DA1E774B}"/>
  </hyperlinks>
  <pageMargins left="0.7" right="0.7" top="0.75" bottom="0.75" header="0.3" footer="0.3"/>
  <pageSetup orientation="portrait" r:id="rId10"/>
  <tableParts count="1"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29816224-5A88-49C5-B84E-40F81FC01819}">
          <x14:formula1>
            <xm:f>'Dropdown lister mm'!$A$3:$A$5</xm:f>
          </x14:formula1>
          <xm:sqref>K3:K11</xm:sqref>
        </x14:dataValidation>
        <x14:dataValidation type="list" allowBlank="1" showInputMessage="1" xr:uid="{E8DA78D1-DCCE-4DDF-AB20-C644F445B267}">
          <x14:formula1>
            <xm:f>'Dropdown lister mm'!$K$3:$K$4</xm:f>
          </x14:formula1>
          <xm:sqref>N3:N11</xm:sqref>
        </x14:dataValidation>
        <x14:dataValidation type="list" allowBlank="1" showInputMessage="1" xr:uid="{841500F1-0EAD-488F-9EA7-DEB23C294B20}">
          <x14:formula1>
            <xm:f>'Dropdown lister mm'!$C$3:$C$4</xm:f>
          </x14:formula1>
          <xm:sqref>M3:M11</xm:sqref>
        </x14:dataValidation>
        <x14:dataValidation type="list" allowBlank="1" showInputMessage="1" showErrorMessage="1" xr:uid="{19CC880C-740B-4196-8EF9-78C2E6897312}">
          <x14:formula1>
            <xm:f>'Dropdown lister mm'!$E$3:$E$5</xm:f>
          </x14:formula1>
          <xm:sqref>L3:L11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2A6B-06A1-4E77-B40C-70D76253DC89}">
  <dimension ref="A2:Q29"/>
  <sheetViews>
    <sheetView showGridLines="0" zoomScale="90" zoomScaleNormal="90" workbookViewId="0">
      <selection activeCell="L6" sqref="L6"/>
    </sheetView>
  </sheetViews>
  <sheetFormatPr defaultRowHeight="14.4" x14ac:dyDescent="0.3"/>
  <cols>
    <col min="1" max="1" width="21.109375" bestFit="1" customWidth="1"/>
    <col min="2" max="2" width="8.21875" bestFit="1" customWidth="1"/>
    <col min="3" max="6" width="11.33203125" bestFit="1" customWidth="1"/>
    <col min="7" max="7" width="12.77734375" bestFit="1" customWidth="1"/>
    <col min="8" max="9" width="7" customWidth="1"/>
    <col min="10" max="10" width="16.44140625" bestFit="1" customWidth="1"/>
    <col min="11" max="11" width="13" bestFit="1" customWidth="1"/>
    <col min="12" max="12" width="12.44140625" bestFit="1" customWidth="1"/>
    <col min="13" max="13" width="11.33203125" bestFit="1" customWidth="1"/>
    <col min="14" max="15" width="7.21875" customWidth="1"/>
    <col min="16" max="16" width="13.44140625" bestFit="1" customWidth="1"/>
    <col min="17" max="17" width="8.21875" bestFit="1" customWidth="1"/>
    <col min="18" max="18" width="3.77734375" bestFit="1" customWidth="1"/>
    <col min="19" max="19" width="4.21875" bestFit="1" customWidth="1"/>
    <col min="20" max="22" width="4" bestFit="1" customWidth="1"/>
    <col min="23" max="23" width="11" bestFit="1" customWidth="1"/>
    <col min="24" max="24" width="4.21875" bestFit="1" customWidth="1"/>
    <col min="25" max="25" width="9.6640625" bestFit="1" customWidth="1"/>
    <col min="26" max="26" width="11" bestFit="1" customWidth="1"/>
  </cols>
  <sheetData>
    <row r="2" spans="1:17" ht="21" x14ac:dyDescent="0.4">
      <c r="A2" s="6" t="s">
        <v>28</v>
      </c>
      <c r="B2" t="s">
        <v>30</v>
      </c>
      <c r="J2" s="18" t="s">
        <v>82</v>
      </c>
      <c r="K2" s="19"/>
      <c r="L2" s="20" t="s">
        <v>77</v>
      </c>
      <c r="M2" s="11"/>
      <c r="P2" s="6" t="s">
        <v>86</v>
      </c>
      <c r="Q2" t="s">
        <v>91</v>
      </c>
    </row>
    <row r="3" spans="1:17" x14ac:dyDescent="0.3">
      <c r="J3" s="21" t="s">
        <v>13</v>
      </c>
      <c r="K3" s="12">
        <v>2017</v>
      </c>
      <c r="L3" s="11"/>
      <c r="M3" s="11"/>
      <c r="P3" s="26" t="s">
        <v>89</v>
      </c>
      <c r="Q3" s="16">
        <v>1310</v>
      </c>
    </row>
    <row r="4" spans="1:17" x14ac:dyDescent="0.3">
      <c r="A4" s="6" t="s">
        <v>55</v>
      </c>
      <c r="C4" s="6" t="s">
        <v>1</v>
      </c>
      <c r="J4" s="25" t="s">
        <v>78</v>
      </c>
      <c r="K4" s="24">
        <f>SUMPRODUCT((YEAR(GigOversigt[[Dato ]])=Oversigt!K3)*GigOversigt[Km i alt])</f>
        <v>1335</v>
      </c>
      <c r="L4" s="11"/>
      <c r="M4" s="11"/>
      <c r="P4" s="29" t="s">
        <v>53</v>
      </c>
      <c r="Q4" s="16">
        <v>340</v>
      </c>
    </row>
    <row r="5" spans="1:17" x14ac:dyDescent="0.3">
      <c r="A5" s="6" t="s">
        <v>88</v>
      </c>
      <c r="B5" s="6" t="s">
        <v>0</v>
      </c>
      <c r="C5" t="s">
        <v>22</v>
      </c>
      <c r="D5" t="s">
        <v>16</v>
      </c>
      <c r="E5" t="s">
        <v>43</v>
      </c>
      <c r="F5" t="s">
        <v>5</v>
      </c>
      <c r="G5" t="s">
        <v>54</v>
      </c>
      <c r="J5" s="25" t="s">
        <v>79</v>
      </c>
      <c r="K5" s="24">
        <f>IF(K4&lt;20000,K4,20000)</f>
        <v>1335</v>
      </c>
      <c r="L5" s="22">
        <f>VLOOKUP(K3,KmSats[],2,FALSE)</f>
        <v>3.53</v>
      </c>
      <c r="M5" s="23">
        <f>+L5*K5</f>
        <v>4712.55</v>
      </c>
      <c r="P5" s="29" t="s">
        <v>104</v>
      </c>
      <c r="Q5" s="16"/>
    </row>
    <row r="6" spans="1:17" x14ac:dyDescent="0.3">
      <c r="A6" t="s">
        <v>89</v>
      </c>
      <c r="B6" s="17" t="s">
        <v>53</v>
      </c>
      <c r="C6" s="7"/>
      <c r="D6" s="7">
        <v>2250</v>
      </c>
      <c r="E6" s="7"/>
      <c r="F6" s="7"/>
      <c r="G6" s="7">
        <v>2250</v>
      </c>
      <c r="J6" s="25" t="s">
        <v>76</v>
      </c>
      <c r="K6" s="24">
        <f>IF(K4&gt;20000,K4-20000,0)</f>
        <v>0</v>
      </c>
      <c r="L6" s="22">
        <f>VLOOKUP(K3,KmSats[],3,FALSE)</f>
        <v>1.93</v>
      </c>
      <c r="M6" s="23">
        <f>+L6*K6</f>
        <v>0</v>
      </c>
      <c r="P6" s="29" t="s">
        <v>73</v>
      </c>
      <c r="Q6" s="16">
        <v>105</v>
      </c>
    </row>
    <row r="7" spans="1:17" x14ac:dyDescent="0.3">
      <c r="A7" t="s">
        <v>89</v>
      </c>
      <c r="B7" s="17" t="s">
        <v>73</v>
      </c>
      <c r="C7" s="7"/>
      <c r="D7" s="7"/>
      <c r="E7" s="7">
        <v>3500</v>
      </c>
      <c r="F7" s="7"/>
      <c r="G7" s="7">
        <v>3500</v>
      </c>
      <c r="J7" s="21" t="s">
        <v>95</v>
      </c>
      <c r="K7" s="13"/>
      <c r="L7" s="14"/>
      <c r="M7" s="27">
        <f>SUM(M5:M6)</f>
        <v>4712.55</v>
      </c>
      <c r="P7" s="29" t="s">
        <v>38</v>
      </c>
      <c r="Q7" s="16">
        <v>105</v>
      </c>
    </row>
    <row r="8" spans="1:17" x14ac:dyDescent="0.3">
      <c r="A8" t="s">
        <v>89</v>
      </c>
      <c r="B8" s="17" t="s">
        <v>38</v>
      </c>
      <c r="C8" s="7">
        <v>7000</v>
      </c>
      <c r="D8" s="7"/>
      <c r="E8" s="7"/>
      <c r="F8" s="7"/>
      <c r="G8" s="7">
        <v>7000</v>
      </c>
      <c r="P8" s="29" t="s">
        <v>41</v>
      </c>
      <c r="Q8" s="16">
        <v>760</v>
      </c>
    </row>
    <row r="9" spans="1:17" x14ac:dyDescent="0.3">
      <c r="A9" t="s">
        <v>89</v>
      </c>
      <c r="B9" s="17" t="s">
        <v>41</v>
      </c>
      <c r="C9" s="7"/>
      <c r="D9" s="7"/>
      <c r="E9" s="7"/>
      <c r="F9" s="7">
        <v>2000</v>
      </c>
      <c r="G9" s="7">
        <v>2000</v>
      </c>
      <c r="P9" s="26" t="s">
        <v>90</v>
      </c>
      <c r="Q9" s="16"/>
    </row>
    <row r="10" spans="1:17" x14ac:dyDescent="0.3">
      <c r="A10" t="s">
        <v>90</v>
      </c>
      <c r="B10" s="17" t="s">
        <v>73</v>
      </c>
      <c r="C10" s="7">
        <v>5000</v>
      </c>
      <c r="D10" s="7"/>
      <c r="E10" s="7"/>
      <c r="F10" s="7"/>
      <c r="G10" s="7">
        <v>5000</v>
      </c>
      <c r="P10" s="29" t="s">
        <v>104</v>
      </c>
      <c r="Q10" s="16"/>
    </row>
    <row r="11" spans="1:17" x14ac:dyDescent="0.3">
      <c r="A11" t="s">
        <v>54</v>
      </c>
      <c r="C11" s="7">
        <v>12000</v>
      </c>
      <c r="D11" s="7">
        <v>2250</v>
      </c>
      <c r="E11" s="7">
        <v>3500</v>
      </c>
      <c r="F11" s="7">
        <v>2000</v>
      </c>
      <c r="G11" s="7">
        <v>19750</v>
      </c>
      <c r="P11" s="29" t="s">
        <v>97</v>
      </c>
      <c r="Q11" s="16"/>
    </row>
    <row r="12" spans="1:17" x14ac:dyDescent="0.3">
      <c r="P12" s="29" t="s">
        <v>73</v>
      </c>
      <c r="Q12" s="16"/>
    </row>
    <row r="13" spans="1:17" x14ac:dyDescent="0.3">
      <c r="P13" s="26" t="s">
        <v>87</v>
      </c>
      <c r="Q13" s="16">
        <v>1310</v>
      </c>
    </row>
    <row r="27" spans="7:7" x14ac:dyDescent="0.3">
      <c r="G27" s="15"/>
    </row>
    <row r="28" spans="7:7" x14ac:dyDescent="0.3">
      <c r="G28" s="15"/>
    </row>
    <row r="29" spans="7:7" x14ac:dyDescent="0.3">
      <c r="G29" s="15"/>
    </row>
  </sheetData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52EA4-8731-4E63-B289-265EFE045514}">
  <dimension ref="A1"/>
  <sheetViews>
    <sheetView showGridLines="0" workbookViewId="0">
      <selection activeCell="A23" sqref="A2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FD2E2-9AB7-425C-80AF-3E05B1380CD0}">
  <dimension ref="A2:K6"/>
  <sheetViews>
    <sheetView showGridLines="0" workbookViewId="0">
      <selection activeCell="H5" sqref="H5"/>
    </sheetView>
  </sheetViews>
  <sheetFormatPr defaultRowHeight="14.4" x14ac:dyDescent="0.3"/>
  <cols>
    <col min="1" max="1" width="11.77734375" bestFit="1" customWidth="1"/>
    <col min="3" max="3" width="11.44140625" bestFit="1" customWidth="1"/>
    <col min="5" max="5" width="19.5546875" bestFit="1" customWidth="1"/>
    <col min="8" max="8" width="20.77734375" bestFit="1" customWidth="1"/>
    <col min="9" max="9" width="19.5546875" bestFit="1" customWidth="1"/>
    <col min="11" max="11" width="18.44140625" customWidth="1"/>
  </cols>
  <sheetData>
    <row r="2" spans="1:11" x14ac:dyDescent="0.3">
      <c r="A2" t="s">
        <v>3</v>
      </c>
      <c r="C2" t="s">
        <v>29</v>
      </c>
      <c r="E2" t="s">
        <v>50</v>
      </c>
      <c r="G2" t="s">
        <v>13</v>
      </c>
      <c r="H2" t="s">
        <v>80</v>
      </c>
      <c r="I2" t="s">
        <v>81</v>
      </c>
      <c r="K2" t="s">
        <v>63</v>
      </c>
    </row>
    <row r="3" spans="1:11" x14ac:dyDescent="0.3">
      <c r="A3" t="s">
        <v>10</v>
      </c>
      <c r="C3" t="s">
        <v>30</v>
      </c>
      <c r="E3" t="s">
        <v>96</v>
      </c>
      <c r="G3">
        <v>2017</v>
      </c>
      <c r="H3">
        <v>3.53</v>
      </c>
      <c r="I3">
        <v>1.93</v>
      </c>
      <c r="K3" t="s">
        <v>30</v>
      </c>
    </row>
    <row r="4" spans="1:11" x14ac:dyDescent="0.3">
      <c r="A4" t="s">
        <v>12</v>
      </c>
      <c r="C4" t="s">
        <v>31</v>
      </c>
      <c r="E4" t="s">
        <v>93</v>
      </c>
      <c r="G4">
        <v>2018</v>
      </c>
      <c r="H4">
        <v>3.54</v>
      </c>
      <c r="I4">
        <v>1.94</v>
      </c>
      <c r="K4" t="s">
        <v>31</v>
      </c>
    </row>
    <row r="5" spans="1:11" x14ac:dyDescent="0.3">
      <c r="A5" t="s">
        <v>11</v>
      </c>
      <c r="E5" t="s">
        <v>94</v>
      </c>
      <c r="G5">
        <v>2019</v>
      </c>
    </row>
    <row r="6" spans="1:11" x14ac:dyDescent="0.3">
      <c r="G6">
        <v>2020</v>
      </c>
    </row>
  </sheetData>
  <dataValidations count="1">
    <dataValidation type="list" allowBlank="1" showInputMessage="1" showErrorMessage="1" sqref="J13:J14" xr:uid="{6834D3C6-E15D-4DF6-8D88-47E04B884792}">
      <formula1>$H$14:$H$20</formula1>
    </dataValidation>
  </dataValidation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Joboversigt</vt:lpstr>
      <vt:lpstr>Oversigt</vt:lpstr>
      <vt:lpstr>Hjælp</vt:lpstr>
      <vt:lpstr>Dropdown lister 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 How Aarhus</dc:creator>
  <cp:lastModifiedBy>Lorentz How Aarhus</cp:lastModifiedBy>
  <dcterms:created xsi:type="dcterms:W3CDTF">2017-12-18T11:54:38Z</dcterms:created>
  <dcterms:modified xsi:type="dcterms:W3CDTF">2017-12-20T16:12:27Z</dcterms:modified>
</cp:coreProperties>
</file>